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31" windowWidth="15360" windowHeight="8745" activeTab="0"/>
  </bookViews>
  <sheets>
    <sheet name="Programm" sheetId="1" r:id="rId1"/>
    <sheet name="Erläuterung" sheetId="2" r:id="rId2"/>
  </sheets>
  <definedNames>
    <definedName name="_xlnm.Print_Area" localSheetId="0">'Programm'!$A$179:$G$212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<sst xmlns="http://schemas.openxmlformats.org/spreadsheetml/2006/main" count="185" uniqueCount="158">
  <si>
    <t>Aktiva</t>
  </si>
  <si>
    <t>Passiva</t>
  </si>
  <si>
    <t>Rentabilitätskennziffern</t>
  </si>
  <si>
    <t>Mittelverwendung</t>
  </si>
  <si>
    <t>Mittelherkunft</t>
  </si>
  <si>
    <t>A. VERMÖGENSVERMEHRUNG</t>
  </si>
  <si>
    <t>Bilanz</t>
  </si>
  <si>
    <t>AV</t>
  </si>
  <si>
    <t>EK</t>
  </si>
  <si>
    <t>Zusatzangaben:</t>
  </si>
  <si>
    <t>1. Mehrung des AV</t>
  </si>
  <si>
    <t>1. Eigenkapital</t>
  </si>
  <si>
    <t>Bilanzblöcke</t>
  </si>
  <si>
    <t>FK-Zins</t>
  </si>
  <si>
    <t xml:space="preserve">   immaterielle</t>
  </si>
  <si>
    <t xml:space="preserve">   Mehrung gez. Kap.</t>
  </si>
  <si>
    <t>Bilanzkennziffern</t>
  </si>
  <si>
    <t>UV</t>
  </si>
  <si>
    <t>FK</t>
  </si>
  <si>
    <t>Umsatzerlöse</t>
  </si>
  <si>
    <t xml:space="preserve">   Vermög.gegenstände</t>
  </si>
  <si>
    <t xml:space="preserve">   Mehrung Kap.rücklage</t>
  </si>
  <si>
    <t xml:space="preserve">   Sachanlagen</t>
  </si>
  <si>
    <t>2. Fremdkapital</t>
  </si>
  <si>
    <t>Bewegungsbilanz</t>
  </si>
  <si>
    <t>EIGENKAPITALRENTABILITÄT</t>
  </si>
  <si>
    <t xml:space="preserve">   Finanzanlagen</t>
  </si>
  <si>
    <t xml:space="preserve">   Mehrung Rückstellungen</t>
  </si>
  <si>
    <t>2. Mehrung des UV</t>
  </si>
  <si>
    <t>=</t>
  </si>
  <si>
    <t>%</t>
  </si>
  <si>
    <t xml:space="preserve">   Vorräte</t>
  </si>
  <si>
    <t>durchsch. EK</t>
  </si>
  <si>
    <t xml:space="preserve">   Forderungen</t>
  </si>
  <si>
    <t xml:space="preserve">   Wertpapiere</t>
  </si>
  <si>
    <t>B. INNENFINANZIERUNG</t>
  </si>
  <si>
    <t>GESAMTKAPITALRENTABILITÄT</t>
  </si>
  <si>
    <t xml:space="preserve">   flüssige Mittel</t>
  </si>
  <si>
    <t>1. Selbstfinanzierung</t>
  </si>
  <si>
    <t xml:space="preserve">   Mehrung Gewinnrückl.</t>
  </si>
  <si>
    <t>B. KAPITALMINDERUNG</t>
  </si>
  <si>
    <t xml:space="preserve">   Mehrung Bilanzgewinn</t>
  </si>
  <si>
    <t>durchsch. (EK+FK)</t>
  </si>
  <si>
    <t xml:space="preserve">   gez. Kapital</t>
  </si>
  <si>
    <t xml:space="preserve">   Kapitalrücklage</t>
  </si>
  <si>
    <t>2. Finanzierung aus</t>
  </si>
  <si>
    <t>UMSATZRENTABILITÄT</t>
  </si>
  <si>
    <t xml:space="preserve">   Gewinnrücklage</t>
  </si>
  <si>
    <t xml:space="preserve">   freigesetztem Kapital</t>
  </si>
  <si>
    <t>JÜ*100</t>
  </si>
  <si>
    <t xml:space="preserve">   Bilanzgewinn</t>
  </si>
  <si>
    <t>a) Abschreibungsrückflüsse</t>
  </si>
  <si>
    <t xml:space="preserve">   Rückstellungen</t>
  </si>
  <si>
    <t xml:space="preserve">   Abschr. auf SAV</t>
  </si>
  <si>
    <t xml:space="preserve">   langfr. Verb.</t>
  </si>
  <si>
    <t xml:space="preserve">   Abschr. auf FAV</t>
  </si>
  <si>
    <t xml:space="preserve">   kurzfr. Verb.</t>
  </si>
  <si>
    <t>b) Umfinanzierung</t>
  </si>
  <si>
    <t xml:space="preserve">   Mind. immat. Vermög.</t>
  </si>
  <si>
    <t>Jahr</t>
  </si>
  <si>
    <t xml:space="preserve">     "   Sachanlagen</t>
  </si>
  <si>
    <t xml:space="preserve">     "   Finanzanlagen</t>
  </si>
  <si>
    <t>Investierung:</t>
  </si>
  <si>
    <t>EK:AV</t>
  </si>
  <si>
    <t xml:space="preserve">     "   Vorräte</t>
  </si>
  <si>
    <t xml:space="preserve">     "   Forderungen</t>
  </si>
  <si>
    <t>Finanzierung:</t>
  </si>
  <si>
    <t>EK:FK</t>
  </si>
  <si>
    <t xml:space="preserve">     "   Wertpapiere</t>
  </si>
  <si>
    <t xml:space="preserve">     "   fl. Mittel</t>
  </si>
  <si>
    <t>Konstitution:</t>
  </si>
  <si>
    <t>AV:UV</t>
  </si>
  <si>
    <t>Liquidität I:</t>
  </si>
  <si>
    <t>Liquidität II:</t>
  </si>
  <si>
    <t>BILANZ</t>
  </si>
  <si>
    <t>Liquidität III:</t>
  </si>
  <si>
    <t>immaterielle</t>
  </si>
  <si>
    <t>gezeichnetes</t>
  </si>
  <si>
    <t>Kapital</t>
  </si>
  <si>
    <t>Sachanlagen</t>
  </si>
  <si>
    <t>Kapitalrücklagen</t>
  </si>
  <si>
    <t>Finanzanlagen</t>
  </si>
  <si>
    <t>Gewinnrücklagen</t>
  </si>
  <si>
    <t>Vorräte</t>
  </si>
  <si>
    <t>Bilanzgewinn</t>
  </si>
  <si>
    <t>Forderungen</t>
  </si>
  <si>
    <t>Rückstellungen</t>
  </si>
  <si>
    <t>Wertpapiere d. UV</t>
  </si>
  <si>
    <t>langfr. Verb.</t>
  </si>
  <si>
    <t>flüssige Mittel</t>
  </si>
  <si>
    <t>kurzfr. Verb.</t>
  </si>
  <si>
    <t>Abschr. auf SAV</t>
  </si>
  <si>
    <t>vom Bilanzgewinn</t>
  </si>
  <si>
    <t>Abschr. auf FAV</t>
  </si>
  <si>
    <t>wird ausgeschüttet</t>
  </si>
  <si>
    <t>verbleibt im U</t>
  </si>
  <si>
    <t>von den Rückstellungen</t>
  </si>
  <si>
    <t>sind kurzfristig</t>
  </si>
  <si>
    <t>sind langfristig</t>
  </si>
  <si>
    <t>zurück</t>
  </si>
  <si>
    <t>BILANZKENNZIFFERN</t>
  </si>
  <si>
    <t>RENTABILITÄTSKENNZIFFERN</t>
  </si>
  <si>
    <t xml:space="preserve"> </t>
  </si>
  <si>
    <t xml:space="preserve">   Mehrung langfr. Vb</t>
  </si>
  <si>
    <t xml:space="preserve">   Mehrung kurzfr. Vb</t>
  </si>
  <si>
    <t>Vermögensgegenst.</t>
  </si>
  <si>
    <t>A. AUSSENFINANZIERUNG</t>
  </si>
  <si>
    <t>Jahresüberschuss</t>
  </si>
  <si>
    <t>Erläuterung zur Bilanzanalyse:</t>
  </si>
  <si>
    <t>Im Programmteil "Bilanz" können die Benutzer die relevanten Jahreszahlen und die aktuellen</t>
  </si>
  <si>
    <t xml:space="preserve">Bilanzwerte und Zusatzangaben eingeben. </t>
  </si>
  <si>
    <t xml:space="preserve">Die übrigen Programmteile werden dann automatisch mit den neuen Zahlen berechnet.  </t>
  </si>
  <si>
    <t>Lediglich beim Programmteil "Rentabilitätskennziffern" sind weitere Zusatzangaben nötig:</t>
  </si>
  <si>
    <t>Nachdem die neuen Werte eingegeben sind, speichert man die neuen Bilanzen am besten</t>
  </si>
  <si>
    <t>unter einem neuen Namen ab.</t>
  </si>
  <si>
    <t>Die Bilanzwerte der vorliegenden Aufgabe orientieren sich an den Werten des Buches</t>
  </si>
  <si>
    <t xml:space="preserve">Das fertige Programm kann im Rahmen des Leistungskurses Wirtschaft / Recht beim </t>
  </si>
  <si>
    <t>Themenbereich Bilanzanalyse eingesetzt werden.</t>
  </si>
  <si>
    <t>Es ist denkbar, dieses Programm im Grundkurs Wirtschaft/Recht (Informatik) schrittweise</t>
  </si>
  <si>
    <t>zu entwickeln.</t>
  </si>
  <si>
    <t>Anregungen und Tipps an den Autor:</t>
  </si>
  <si>
    <t xml:space="preserve">Harald Weber </t>
  </si>
  <si>
    <t>Adam-Kraft-Gymnasium Schwabach</t>
  </si>
  <si>
    <t>Email: H-S-Weber</t>
  </si>
  <si>
    <t>Cash-flow</t>
  </si>
  <si>
    <t>Cash - flow</t>
  </si>
  <si>
    <t>+ Gewinnrücklagenzuführung</t>
  </si>
  <si>
    <t>- Gewinnrücklagenauflösung</t>
  </si>
  <si>
    <t>+ Zunahme langfristiger Rückstellungen</t>
  </si>
  <si>
    <t>- Abnahme langfristiger Rückstellungen</t>
  </si>
  <si>
    <t>+ Abschreibungen auf Sachanlagen</t>
  </si>
  <si>
    <t>_________________________________</t>
  </si>
  <si>
    <t>___________</t>
  </si>
  <si>
    <t>Verschuldungs - Cash - flow</t>
  </si>
  <si>
    <t>Cash - flow * 100 %</t>
  </si>
  <si>
    <t>________________</t>
  </si>
  <si>
    <t>Effektivverschuldung</t>
  </si>
  <si>
    <t>Effektivverschuldung = Fremdkapital - flüssige Mittel</t>
  </si>
  <si>
    <t xml:space="preserve">         =</t>
  </si>
  <si>
    <t xml:space="preserve">Sonderposten mit </t>
  </si>
  <si>
    <t>Rücklageanteil</t>
  </si>
  <si>
    <t>(JÜ+FK-Zins)*100</t>
  </si>
  <si>
    <t>ARA</t>
  </si>
  <si>
    <t xml:space="preserve">     " ARA</t>
  </si>
  <si>
    <t xml:space="preserve">   Mehrung PRA</t>
  </si>
  <si>
    <t xml:space="preserve">   ARA</t>
  </si>
  <si>
    <t xml:space="preserve">   PRA</t>
  </si>
  <si>
    <t xml:space="preserve">   Sonderposten m.Rl.</t>
  </si>
  <si>
    <t>PRA</t>
  </si>
  <si>
    <t>Jahresüberschuss, Umsatzerlöse und FK-Zins</t>
  </si>
  <si>
    <t>Stand. Januar 2006</t>
  </si>
  <si>
    <t>L I   = flüssige Mittel / kurzfr. Fremdkapital</t>
  </si>
  <si>
    <t>L II  = Fo + fl. Mittel + Wertpap. d. UV / kurzfr. Fremdkapital</t>
  </si>
  <si>
    <t>L III = UV / kurzfr. Fremdkapital</t>
  </si>
  <si>
    <t>BJ</t>
  </si>
  <si>
    <t>VJ</t>
  </si>
  <si>
    <t>Fricke/Rube, Betriebswirtschaftslehre, bsv 1992,  S. 46-57- mit geringfügigen Abänderungen</t>
  </si>
  <si>
    <t xml:space="preserve">   Mehrung auszuschüttender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</si>
</sst>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_)"/>
  </numFmts>
  <fonts count="7">
    <font>
      <sz val="10"/>
      <name val="Arial"/>
      <family val="0"/>
    </font>
    <font>
      <sz val="12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>
      <alignment/>
    </xf>
    <xf numFmtId="0" fontId="2" fillId="0" borderId="0" xfId="18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" fillId="0" borderId="3" xfId="0" applyFont="1" applyFill="1" applyBorder="1" applyAlignment="1">
      <alignment/>
    </xf>
    <xf numFmtId="0" fontId="2" fillId="0" borderId="0" xfId="18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>
      <alignment horizontal="center"/>
    </xf>
    <xf numFmtId="172" fontId="0" fillId="0" borderId="0" xfId="0" applyNumberFormat="1" applyAlignment="1" applyProtection="1">
      <alignment/>
      <protection/>
    </xf>
    <xf numFmtId="0" fontId="0" fillId="2" borderId="0" xfId="0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1" fillId="4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 horizontal="center"/>
      <protection/>
    </xf>
    <xf numFmtId="0" fontId="0" fillId="5" borderId="0" xfId="0" applyFill="1" applyAlignment="1" applyProtection="1">
      <alignment horizontal="left"/>
      <protection/>
    </xf>
    <xf numFmtId="0" fontId="0" fillId="6" borderId="0" xfId="0" applyFill="1" applyAlignment="1" applyProtection="1">
      <alignment horizontal="left"/>
      <protection/>
    </xf>
    <xf numFmtId="0" fontId="1" fillId="6" borderId="0" xfId="0" applyFont="1" applyFill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 applyProtection="1">
      <alignment/>
      <protection/>
    </xf>
    <xf numFmtId="0" fontId="0" fillId="7" borderId="0" xfId="0" applyFill="1" applyAlignment="1" applyProtection="1">
      <alignment horizontal="left"/>
      <protection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8" borderId="0" xfId="0" applyFill="1" applyAlignment="1" applyProtection="1">
      <alignment/>
      <protection/>
    </xf>
    <xf numFmtId="0" fontId="1" fillId="7" borderId="0" xfId="0" applyFont="1" applyFill="1" applyAlignment="1" applyProtection="1">
      <alignment horizontal="center"/>
      <protection/>
    </xf>
    <xf numFmtId="0" fontId="0" fillId="9" borderId="0" xfId="0" applyFill="1" applyAlignment="1" applyProtection="1">
      <alignment horizontal="left"/>
      <protection/>
    </xf>
    <xf numFmtId="0" fontId="0" fillId="9" borderId="0" xfId="0" applyFill="1" applyAlignment="1">
      <alignment/>
    </xf>
    <xf numFmtId="0" fontId="0" fillId="8" borderId="0" xfId="0" applyFill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35</xdr:row>
      <xdr:rowOff>95250</xdr:rowOff>
    </xdr:from>
    <xdr:to>
      <xdr:col>7</xdr:col>
      <xdr:colOff>28575</xdr:colOff>
      <xdr:row>35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575" y="6019800"/>
          <a:ext cx="631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35</xdr:row>
      <xdr:rowOff>95250</xdr:rowOff>
    </xdr:from>
    <xdr:to>
      <xdr:col>3</xdr:col>
      <xdr:colOff>285750</xdr:colOff>
      <xdr:row>58</xdr:row>
      <xdr:rowOff>85725</xdr:rowOff>
    </xdr:to>
    <xdr:sp>
      <xdr:nvSpPr>
        <xdr:cNvPr id="2" name="Line 2"/>
        <xdr:cNvSpPr>
          <a:spLocks/>
        </xdr:cNvSpPr>
      </xdr:nvSpPr>
      <xdr:spPr>
        <a:xfrm>
          <a:off x="3219450" y="6019800"/>
          <a:ext cx="0" cy="434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56</xdr:row>
      <xdr:rowOff>85725</xdr:rowOff>
    </xdr:from>
    <xdr:to>
      <xdr:col>7</xdr:col>
      <xdr:colOff>19050</xdr:colOff>
      <xdr:row>56</xdr:row>
      <xdr:rowOff>85725</xdr:rowOff>
    </xdr:to>
    <xdr:sp>
      <xdr:nvSpPr>
        <xdr:cNvPr id="3" name="Line 3"/>
        <xdr:cNvSpPr>
          <a:spLocks/>
        </xdr:cNvSpPr>
      </xdr:nvSpPr>
      <xdr:spPr>
        <a:xfrm>
          <a:off x="9525" y="998220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7</xdr:col>
      <xdr:colOff>19050</xdr:colOff>
      <xdr:row>58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25" y="1034415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58</xdr:row>
      <xdr:rowOff>152400</xdr:rowOff>
    </xdr:from>
    <xdr:to>
      <xdr:col>7</xdr:col>
      <xdr:colOff>0</xdr:colOff>
      <xdr:row>58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9050" y="10429875"/>
          <a:ext cx="629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88</xdr:row>
      <xdr:rowOff>76200</xdr:rowOff>
    </xdr:from>
    <xdr:to>
      <xdr:col>6</xdr:col>
      <xdr:colOff>0</xdr:colOff>
      <xdr:row>88</xdr:row>
      <xdr:rowOff>76200</xdr:rowOff>
    </xdr:to>
    <xdr:sp>
      <xdr:nvSpPr>
        <xdr:cNvPr id="6" name="Line 6"/>
        <xdr:cNvSpPr>
          <a:spLocks/>
        </xdr:cNvSpPr>
      </xdr:nvSpPr>
      <xdr:spPr>
        <a:xfrm>
          <a:off x="1171575" y="1524000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88</xdr:row>
      <xdr:rowOff>76200</xdr:rowOff>
    </xdr:from>
    <xdr:to>
      <xdr:col>3</xdr:col>
      <xdr:colOff>409575</xdr:colOff>
      <xdr:row>94</xdr:row>
      <xdr:rowOff>180975</xdr:rowOff>
    </xdr:to>
    <xdr:sp>
      <xdr:nvSpPr>
        <xdr:cNvPr id="7" name="Line 7"/>
        <xdr:cNvSpPr>
          <a:spLocks/>
        </xdr:cNvSpPr>
      </xdr:nvSpPr>
      <xdr:spPr>
        <a:xfrm flipH="1">
          <a:off x="3343275" y="15240000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92</xdr:row>
      <xdr:rowOff>57150</xdr:rowOff>
    </xdr:from>
    <xdr:to>
      <xdr:col>6</xdr:col>
      <xdr:colOff>0</xdr:colOff>
      <xdr:row>92</xdr:row>
      <xdr:rowOff>57150</xdr:rowOff>
    </xdr:to>
    <xdr:sp>
      <xdr:nvSpPr>
        <xdr:cNvPr id="8" name="Line 8"/>
        <xdr:cNvSpPr>
          <a:spLocks/>
        </xdr:cNvSpPr>
      </xdr:nvSpPr>
      <xdr:spPr>
        <a:xfrm>
          <a:off x="1171575" y="15954375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95</xdr:row>
      <xdr:rowOff>57150</xdr:rowOff>
    </xdr:from>
    <xdr:to>
      <xdr:col>6</xdr:col>
      <xdr:colOff>19050</xdr:colOff>
      <xdr:row>95</xdr:row>
      <xdr:rowOff>57150</xdr:rowOff>
    </xdr:to>
    <xdr:sp>
      <xdr:nvSpPr>
        <xdr:cNvPr id="9" name="Line 9"/>
        <xdr:cNvSpPr>
          <a:spLocks/>
        </xdr:cNvSpPr>
      </xdr:nvSpPr>
      <xdr:spPr>
        <a:xfrm>
          <a:off x="1152525" y="164973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98</xdr:row>
      <xdr:rowOff>66675</xdr:rowOff>
    </xdr:from>
    <xdr:to>
      <xdr:col>6</xdr:col>
      <xdr:colOff>0</xdr:colOff>
      <xdr:row>98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162050" y="17078325"/>
          <a:ext cx="439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95250</xdr:rowOff>
    </xdr:from>
    <xdr:to>
      <xdr:col>6</xdr:col>
      <xdr:colOff>0</xdr:colOff>
      <xdr:row>102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1152525" y="17840325"/>
          <a:ext cx="440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105</xdr:row>
      <xdr:rowOff>95250</xdr:rowOff>
    </xdr:from>
    <xdr:to>
      <xdr:col>6</xdr:col>
      <xdr:colOff>0</xdr:colOff>
      <xdr:row>105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1162050" y="18411825"/>
          <a:ext cx="439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98</xdr:row>
      <xdr:rowOff>76200</xdr:rowOff>
    </xdr:from>
    <xdr:to>
      <xdr:col>3</xdr:col>
      <xdr:colOff>400050</xdr:colOff>
      <xdr:row>105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3333750" y="17087850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119</xdr:row>
      <xdr:rowOff>66675</xdr:rowOff>
    </xdr:from>
    <xdr:to>
      <xdr:col>2</xdr:col>
      <xdr:colOff>742950</xdr:colOff>
      <xdr:row>119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1162050" y="207073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148</xdr:row>
      <xdr:rowOff>76200</xdr:rowOff>
    </xdr:from>
    <xdr:to>
      <xdr:col>3</xdr:col>
      <xdr:colOff>742950</xdr:colOff>
      <xdr:row>148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1152525" y="25441275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85725</xdr:rowOff>
    </xdr:from>
    <xdr:to>
      <xdr:col>3</xdr:col>
      <xdr:colOff>142875</xdr:colOff>
      <xdr:row>156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2171700" y="26746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161</xdr:row>
      <xdr:rowOff>104775</xdr:rowOff>
    </xdr:from>
    <xdr:to>
      <xdr:col>3</xdr:col>
      <xdr:colOff>514350</xdr:colOff>
      <xdr:row>161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2171700" y="275748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166</xdr:row>
      <xdr:rowOff>95250</xdr:rowOff>
    </xdr:from>
    <xdr:to>
      <xdr:col>3</xdr:col>
      <xdr:colOff>152400</xdr:colOff>
      <xdr:row>166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2171700" y="283749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76200</xdr:rowOff>
    </xdr:from>
    <xdr:to>
      <xdr:col>7</xdr:col>
      <xdr:colOff>9525</xdr:colOff>
      <xdr:row>209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0" y="3534727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66675</xdr:rowOff>
    </xdr:from>
    <xdr:to>
      <xdr:col>7</xdr:col>
      <xdr:colOff>0</xdr:colOff>
      <xdr:row>211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0" y="35661600"/>
          <a:ext cx="631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133350</xdr:rowOff>
    </xdr:from>
    <xdr:to>
      <xdr:col>7</xdr:col>
      <xdr:colOff>0</xdr:colOff>
      <xdr:row>211</xdr:row>
      <xdr:rowOff>133350</xdr:rowOff>
    </xdr:to>
    <xdr:sp>
      <xdr:nvSpPr>
        <xdr:cNvPr id="21" name="Line 21"/>
        <xdr:cNvSpPr>
          <a:spLocks/>
        </xdr:cNvSpPr>
      </xdr:nvSpPr>
      <xdr:spPr>
        <a:xfrm>
          <a:off x="0" y="35728275"/>
          <a:ext cx="631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178</xdr:row>
      <xdr:rowOff>19050</xdr:rowOff>
    </xdr:from>
    <xdr:to>
      <xdr:col>3</xdr:col>
      <xdr:colOff>390525</xdr:colOff>
      <xdr:row>209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3324225" y="30270450"/>
          <a:ext cx="0" cy="507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66675</xdr:rowOff>
    </xdr:from>
    <xdr:to>
      <xdr:col>5</xdr:col>
      <xdr:colOff>352425</xdr:colOff>
      <xdr:row>5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1619250" y="390525"/>
          <a:ext cx="3495675" cy="619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99FF"/>
              </a:solidFill>
              <a:latin typeface="Arial Black"/>
              <a:cs typeface="Arial Black"/>
            </a:rPr>
            <a:t>Bilanzanalyse</a:t>
          </a:r>
        </a:p>
      </xdr:txBody>
    </xdr:sp>
    <xdr:clientData/>
  </xdr:twoCellAnchor>
  <xdr:twoCellAnchor>
    <xdr:from>
      <xdr:col>1</xdr:col>
      <xdr:colOff>9525</xdr:colOff>
      <xdr:row>95</xdr:row>
      <xdr:rowOff>104775</xdr:rowOff>
    </xdr:from>
    <xdr:to>
      <xdr:col>6</xdr:col>
      <xdr:colOff>19050</xdr:colOff>
      <xdr:row>95</xdr:row>
      <xdr:rowOff>104775</xdr:rowOff>
    </xdr:to>
    <xdr:sp>
      <xdr:nvSpPr>
        <xdr:cNvPr id="24" name="Line 24"/>
        <xdr:cNvSpPr>
          <a:spLocks/>
        </xdr:cNvSpPr>
      </xdr:nvSpPr>
      <xdr:spPr>
        <a:xfrm>
          <a:off x="1162050" y="16544925"/>
          <a:ext cx="441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105</xdr:row>
      <xdr:rowOff>142875</xdr:rowOff>
    </xdr:from>
    <xdr:to>
      <xdr:col>6</xdr:col>
      <xdr:colOff>0</xdr:colOff>
      <xdr:row>105</xdr:row>
      <xdr:rowOff>142875</xdr:rowOff>
    </xdr:to>
    <xdr:sp>
      <xdr:nvSpPr>
        <xdr:cNvPr id="25" name="Line 26"/>
        <xdr:cNvSpPr>
          <a:spLocks/>
        </xdr:cNvSpPr>
      </xdr:nvSpPr>
      <xdr:spPr>
        <a:xfrm flipV="1">
          <a:off x="1162050" y="18459450"/>
          <a:ext cx="439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2"/>
  <sheetViews>
    <sheetView showGridLines="0" tabSelected="1" workbookViewId="0" topLeftCell="A1">
      <selection activeCell="A244" sqref="A244"/>
    </sheetView>
  </sheetViews>
  <sheetFormatPr defaultColWidth="11.421875" defaultRowHeight="12.75"/>
  <cols>
    <col min="1" max="1" width="17.28125" style="0" customWidth="1"/>
    <col min="2" max="2" width="15.28125" style="0" customWidth="1"/>
    <col min="5" max="5" width="16.00390625" style="0" customWidth="1"/>
    <col min="6" max="6" width="11.8515625" style="0" customWidth="1"/>
    <col min="23" max="23" width="11.8515625" style="0" customWidth="1"/>
  </cols>
  <sheetData>
    <row r="1" ht="12.75"/>
    <row r="3" spans="1:17" ht="15">
      <c r="A3" s="1" t="s">
        <v>102</v>
      </c>
      <c r="B3" s="2"/>
      <c r="P3" s="4"/>
      <c r="Q3" s="4"/>
    </row>
    <row r="4" ht="15">
      <c r="A4" s="6"/>
    </row>
    <row r="5" spans="3:17" ht="12.75">
      <c r="C5" s="5"/>
      <c r="D5" s="8"/>
      <c r="P5" s="8"/>
      <c r="Q5" s="8"/>
    </row>
    <row r="6" spans="3:4" ht="12.75">
      <c r="C6" s="5"/>
      <c r="D6" s="8"/>
    </row>
    <row r="7" spans="3:17" ht="12.75">
      <c r="C7" s="5"/>
      <c r="D7" s="8"/>
      <c r="P7" s="8"/>
      <c r="Q7" s="8"/>
    </row>
    <row r="8" spans="3:4" ht="12.75">
      <c r="C8" s="5"/>
      <c r="D8" s="8"/>
    </row>
    <row r="9" spans="3:4" ht="12.75">
      <c r="C9" s="5"/>
      <c r="D9" s="8"/>
    </row>
    <row r="10" spans="3:17" ht="15">
      <c r="C10" s="7" t="s">
        <v>6</v>
      </c>
      <c r="P10" s="8"/>
      <c r="Q10" s="8"/>
    </row>
    <row r="11" spans="1:26" ht="15">
      <c r="A11" s="5"/>
      <c r="C11" s="7" t="s">
        <v>12</v>
      </c>
      <c r="Z11" s="5"/>
    </row>
    <row r="12" ht="15">
      <c r="C12" s="7" t="s">
        <v>16</v>
      </c>
    </row>
    <row r="13" spans="3:17" ht="15">
      <c r="C13" s="7" t="s">
        <v>2</v>
      </c>
      <c r="P13" s="4"/>
      <c r="Q13" s="4"/>
    </row>
    <row r="14" ht="15">
      <c r="C14" s="7" t="s">
        <v>24</v>
      </c>
    </row>
    <row r="15" spans="3:17" ht="15">
      <c r="C15" s="3" t="s">
        <v>124</v>
      </c>
      <c r="P15" s="8"/>
      <c r="Q15" s="8"/>
    </row>
    <row r="16" ht="12.75">
      <c r="Z16" s="5"/>
    </row>
    <row r="17" spans="16:17" ht="12.75">
      <c r="P17" s="8"/>
      <c r="Q17" s="8"/>
    </row>
    <row r="20" spans="16:17" ht="12.75">
      <c r="P20" s="8"/>
      <c r="Q20" s="8"/>
    </row>
    <row r="21" ht="12.75">
      <c r="Z21" s="5"/>
    </row>
    <row r="25" ht="12.75">
      <c r="Q25" s="8"/>
    </row>
    <row r="27" ht="12.75">
      <c r="Q27" s="8"/>
    </row>
    <row r="29" spans="16:17" ht="12.75">
      <c r="P29" s="8"/>
      <c r="Q29" s="8"/>
    </row>
    <row r="31" spans="16:17" ht="12.75">
      <c r="P31" s="8"/>
      <c r="Q31" s="8"/>
    </row>
    <row r="32" spans="16:17" ht="12.75">
      <c r="P32" s="8"/>
      <c r="Q32" s="8"/>
    </row>
    <row r="33" spans="16:17" ht="12.75">
      <c r="P33" s="8"/>
      <c r="Q33" s="8"/>
    </row>
    <row r="35" spans="1:17" ht="15">
      <c r="A35" s="25" t="s">
        <v>0</v>
      </c>
      <c r="D35" s="29" t="s">
        <v>74</v>
      </c>
      <c r="G35" s="26" t="s">
        <v>1</v>
      </c>
      <c r="H35" s="3" t="s">
        <v>99</v>
      </c>
      <c r="P35" s="8"/>
      <c r="Q35" s="8"/>
    </row>
    <row r="36" spans="1:4" ht="12.75">
      <c r="A36" s="5"/>
      <c r="D36" s="5"/>
    </row>
    <row r="37" spans="2:17" ht="15">
      <c r="B37" s="32" t="s">
        <v>154</v>
      </c>
      <c r="C37" s="32" t="s">
        <v>155</v>
      </c>
      <c r="D37" s="4"/>
      <c r="F37" s="33" t="str">
        <f>B37</f>
        <v>BJ</v>
      </c>
      <c r="G37" s="33" t="str">
        <f>C37</f>
        <v>VJ</v>
      </c>
      <c r="P37" s="8"/>
      <c r="Q37" s="8"/>
    </row>
    <row r="38" spans="1:4" ht="15">
      <c r="A38" s="5"/>
      <c r="D38" s="4"/>
    </row>
    <row r="39" spans="1:17" ht="15">
      <c r="A39" s="5" t="s">
        <v>76</v>
      </c>
      <c r="D39" s="4"/>
      <c r="E39" s="5" t="s">
        <v>77</v>
      </c>
      <c r="P39" s="8"/>
      <c r="Q39" s="8"/>
    </row>
    <row r="40" spans="1:8" ht="15">
      <c r="A40" s="5" t="s">
        <v>105</v>
      </c>
      <c r="B40" s="27">
        <v>70</v>
      </c>
      <c r="C40" s="27">
        <v>70</v>
      </c>
      <c r="D40" s="4"/>
      <c r="E40" s="5" t="s">
        <v>78</v>
      </c>
      <c r="F40" s="28">
        <v>700</v>
      </c>
      <c r="G40" s="28">
        <v>700</v>
      </c>
      <c r="H40" s="8"/>
    </row>
    <row r="41" spans="4:16" ht="15">
      <c r="D41" s="4"/>
      <c r="P41" s="8"/>
    </row>
    <row r="42" spans="1:8" ht="15">
      <c r="A42" s="5" t="s">
        <v>79</v>
      </c>
      <c r="B42" s="28">
        <v>910</v>
      </c>
      <c r="C42" s="28">
        <v>840</v>
      </c>
      <c r="D42" s="4"/>
      <c r="E42" s="5" t="s">
        <v>80</v>
      </c>
      <c r="F42" s="28">
        <v>175</v>
      </c>
      <c r="G42" s="28">
        <v>175</v>
      </c>
      <c r="H42" s="8"/>
    </row>
    <row r="43" spans="4:16" ht="15">
      <c r="D43" s="4"/>
      <c r="P43" s="8"/>
    </row>
    <row r="44" spans="1:9" ht="15">
      <c r="A44" s="5" t="s">
        <v>81</v>
      </c>
      <c r="B44" s="28">
        <v>210</v>
      </c>
      <c r="C44" s="28">
        <v>245</v>
      </c>
      <c r="D44" s="4"/>
      <c r="E44" s="5" t="s">
        <v>82</v>
      </c>
      <c r="F44" s="28">
        <v>175</v>
      </c>
      <c r="G44" s="28">
        <v>105</v>
      </c>
      <c r="H44" s="8"/>
      <c r="I44" s="8"/>
    </row>
    <row r="45" ht="15">
      <c r="D45" s="4"/>
    </row>
    <row r="46" spans="1:9" ht="15">
      <c r="A46" s="5" t="s">
        <v>83</v>
      </c>
      <c r="B46" s="28">
        <v>490</v>
      </c>
      <c r="C46" s="28">
        <v>520</v>
      </c>
      <c r="D46" s="4"/>
      <c r="E46" s="5" t="s">
        <v>84</v>
      </c>
      <c r="F46" s="28">
        <v>75</v>
      </c>
      <c r="G46" s="28">
        <v>60</v>
      </c>
      <c r="H46" s="8"/>
      <c r="I46" s="8"/>
    </row>
    <row r="47" spans="4:5" ht="15">
      <c r="D47" s="4"/>
      <c r="E47" t="s">
        <v>139</v>
      </c>
    </row>
    <row r="48" spans="1:9" ht="15">
      <c r="A48" s="5" t="s">
        <v>85</v>
      </c>
      <c r="B48" s="28">
        <v>410</v>
      </c>
      <c r="C48" s="28">
        <v>350</v>
      </c>
      <c r="D48" s="4"/>
      <c r="E48" s="5" t="s">
        <v>140</v>
      </c>
      <c r="F48" s="28">
        <v>0</v>
      </c>
      <c r="G48" s="28">
        <v>0</v>
      </c>
      <c r="H48" s="8"/>
      <c r="I48" s="8"/>
    </row>
    <row r="49" ht="15">
      <c r="D49" s="4"/>
    </row>
    <row r="50" spans="1:9" ht="15">
      <c r="A50" s="5" t="s">
        <v>87</v>
      </c>
      <c r="B50" s="28">
        <v>10</v>
      </c>
      <c r="C50" s="28">
        <v>30</v>
      </c>
      <c r="D50" s="4"/>
      <c r="E50" s="5" t="s">
        <v>86</v>
      </c>
      <c r="F50" s="28">
        <v>300</v>
      </c>
      <c r="G50" s="28">
        <v>260</v>
      </c>
      <c r="H50" s="8"/>
      <c r="I50" s="8"/>
    </row>
    <row r="51" ht="15">
      <c r="D51" s="4"/>
    </row>
    <row r="52" spans="1:9" ht="15">
      <c r="A52" s="5" t="s">
        <v>89</v>
      </c>
      <c r="B52" s="28">
        <v>120</v>
      </c>
      <c r="C52" s="28">
        <v>105</v>
      </c>
      <c r="D52" s="4"/>
      <c r="E52" s="5" t="s">
        <v>88</v>
      </c>
      <c r="F52" s="28">
        <v>320</v>
      </c>
      <c r="G52" s="28">
        <v>300</v>
      </c>
      <c r="H52" s="8"/>
      <c r="I52" s="8"/>
    </row>
    <row r="53" spans="1:9" ht="15">
      <c r="A53" s="5"/>
      <c r="B53" s="8"/>
      <c r="C53" s="8"/>
      <c r="D53" s="4"/>
      <c r="E53" s="5"/>
      <c r="H53" s="8"/>
      <c r="I53" s="8"/>
    </row>
    <row r="54" spans="1:9" ht="15">
      <c r="A54" s="5" t="s">
        <v>142</v>
      </c>
      <c r="B54" s="28">
        <v>20</v>
      </c>
      <c r="C54" s="28">
        <v>10</v>
      </c>
      <c r="D54" s="4"/>
      <c r="E54" s="5" t="s">
        <v>90</v>
      </c>
      <c r="F54" s="28">
        <v>485</v>
      </c>
      <c r="G54" s="28">
        <v>550</v>
      </c>
      <c r="H54" s="8"/>
      <c r="I54" s="8"/>
    </row>
    <row r="55" spans="1:9" ht="15">
      <c r="A55" s="5"/>
      <c r="B55" s="8"/>
      <c r="C55" s="8"/>
      <c r="D55" s="4"/>
      <c r="H55" s="8"/>
      <c r="I55" s="8"/>
    </row>
    <row r="56" spans="1:9" ht="15">
      <c r="A56" s="5"/>
      <c r="B56" s="8"/>
      <c r="C56" s="8"/>
      <c r="D56" s="4"/>
      <c r="E56" t="s">
        <v>148</v>
      </c>
      <c r="F56" s="27">
        <v>10</v>
      </c>
      <c r="G56" s="27">
        <v>20</v>
      </c>
      <c r="H56" s="8"/>
      <c r="I56" s="8"/>
    </row>
    <row r="57" spans="1:4" ht="15">
      <c r="A57" s="5"/>
      <c r="D57" s="4"/>
    </row>
    <row r="58" spans="2:9" ht="15">
      <c r="B58" s="8">
        <f>SUM(B39:B54)</f>
        <v>2240</v>
      </c>
      <c r="C58" s="8">
        <f>SUM(C39:C54)</f>
        <v>2170</v>
      </c>
      <c r="D58" s="4"/>
      <c r="F58" s="8">
        <f>SUM(F40:F56)</f>
        <v>2240</v>
      </c>
      <c r="G58" s="8">
        <f>SUM(G40:G56)</f>
        <v>2170</v>
      </c>
      <c r="H58" s="8"/>
      <c r="I58" s="8"/>
    </row>
    <row r="59" spans="1:5" ht="12.75">
      <c r="A59" s="5"/>
      <c r="E59" s="5"/>
    </row>
    <row r="60" ht="12.75">
      <c r="I60" s="8"/>
    </row>
    <row r="61" ht="12.75">
      <c r="A61" s="5" t="s">
        <v>9</v>
      </c>
    </row>
    <row r="62" spans="2:9" ht="12.75">
      <c r="B62" s="34" t="str">
        <f>B37</f>
        <v>BJ</v>
      </c>
      <c r="C62" s="34" t="str">
        <f>C37</f>
        <v>VJ</v>
      </c>
      <c r="F62" s="34" t="str">
        <f>B37</f>
        <v>BJ</v>
      </c>
      <c r="G62" s="34" t="str">
        <f>C37</f>
        <v>VJ</v>
      </c>
      <c r="I62" s="8"/>
    </row>
    <row r="63" spans="1:5" ht="12.75">
      <c r="A63" s="5" t="s">
        <v>91</v>
      </c>
      <c r="B63" s="28">
        <v>100</v>
      </c>
      <c r="C63" s="28">
        <v>90</v>
      </c>
      <c r="E63" s="5" t="s">
        <v>92</v>
      </c>
    </row>
    <row r="64" spans="1:7" ht="12.75">
      <c r="A64" s="5" t="s">
        <v>93</v>
      </c>
      <c r="B64" s="28">
        <v>20</v>
      </c>
      <c r="C64" s="28">
        <v>10</v>
      </c>
      <c r="E64" s="5" t="s">
        <v>94</v>
      </c>
      <c r="F64" s="28">
        <v>75</v>
      </c>
      <c r="G64" s="28">
        <v>60</v>
      </c>
    </row>
    <row r="65" spans="5:7" ht="12.75">
      <c r="E65" s="5" t="s">
        <v>95</v>
      </c>
      <c r="F65" s="28">
        <v>0</v>
      </c>
      <c r="G65" s="28">
        <v>0</v>
      </c>
    </row>
    <row r="66" spans="8:9" ht="12.75">
      <c r="H66" s="8"/>
      <c r="I66" s="8"/>
    </row>
    <row r="67" ht="12.75">
      <c r="E67" s="5" t="s">
        <v>96</v>
      </c>
    </row>
    <row r="68" spans="5:9" ht="12.75">
      <c r="E68" s="5" t="s">
        <v>97</v>
      </c>
      <c r="F68" s="28">
        <v>50</v>
      </c>
      <c r="G68" s="28">
        <v>40</v>
      </c>
      <c r="H68" s="8"/>
      <c r="I68" s="8"/>
    </row>
    <row r="69" spans="5:9" ht="12.75">
      <c r="E69" s="5" t="s">
        <v>98</v>
      </c>
      <c r="F69" s="28">
        <v>250</v>
      </c>
      <c r="G69" s="28">
        <v>220</v>
      </c>
      <c r="H69" s="8"/>
      <c r="I69" s="8"/>
    </row>
    <row r="72" spans="8:9" ht="12.75">
      <c r="H72" s="8"/>
      <c r="I72" s="8"/>
    </row>
    <row r="73" spans="8:9" ht="12.75">
      <c r="H73" s="8"/>
      <c r="I73" s="8"/>
    </row>
    <row r="88" spans="2:7" ht="15">
      <c r="B88" s="12" t="s">
        <v>0</v>
      </c>
      <c r="D88" s="4" t="str">
        <f>$B$37</f>
        <v>BJ</v>
      </c>
      <c r="F88" s="12" t="s">
        <v>1</v>
      </c>
      <c r="G88" s="3" t="s">
        <v>99</v>
      </c>
    </row>
    <row r="89" ht="12.75">
      <c r="B89" s="5"/>
    </row>
    <row r="90" spans="2:6" ht="15">
      <c r="B90" s="13" t="s">
        <v>7</v>
      </c>
      <c r="C90" s="8">
        <f>$B$40+$B$42+$B$44</f>
        <v>1190</v>
      </c>
      <c r="D90" s="4"/>
      <c r="E90" s="18" t="s">
        <v>8</v>
      </c>
      <c r="F90" s="8">
        <f>$F$40+$F$42+$F$44+$F$48+$F$65</f>
        <v>1050</v>
      </c>
    </row>
    <row r="91" spans="1:5" ht="15">
      <c r="A91" s="3"/>
      <c r="B91" s="9"/>
      <c r="D91" s="4"/>
      <c r="E91" s="9"/>
    </row>
    <row r="92" spans="2:6" ht="15">
      <c r="B92" s="14" t="s">
        <v>17</v>
      </c>
      <c r="C92" s="8">
        <f>$B$46+$B$48+$B$50+$B$52+$B$54</f>
        <v>1050</v>
      </c>
      <c r="D92" s="4"/>
      <c r="E92" s="15" t="s">
        <v>18</v>
      </c>
      <c r="F92" s="8">
        <f>$F$50+$F$52+$F$54+$F$56+$F$64</f>
        <v>1190</v>
      </c>
    </row>
    <row r="93" ht="12.75">
      <c r="B93" s="5"/>
    </row>
    <row r="94" ht="15">
      <c r="D94" s="4"/>
    </row>
    <row r="95" spans="3:6" ht="15">
      <c r="C95" s="8">
        <f>$C$90+$C$92</f>
        <v>2240</v>
      </c>
      <c r="D95" s="4"/>
      <c r="F95" s="8">
        <f>$F$90+$F$92</f>
        <v>2240</v>
      </c>
    </row>
    <row r="96" spans="2:4" ht="15">
      <c r="B96" s="5"/>
      <c r="D96" s="9"/>
    </row>
    <row r="97" ht="15">
      <c r="D97" s="9"/>
    </row>
    <row r="98" spans="2:6" ht="15">
      <c r="B98" s="12" t="s">
        <v>0</v>
      </c>
      <c r="D98" s="4" t="str">
        <f>$C$37</f>
        <v>VJ</v>
      </c>
      <c r="F98" s="12" t="s">
        <v>1</v>
      </c>
    </row>
    <row r="99" ht="12.75">
      <c r="B99" s="5"/>
    </row>
    <row r="100" spans="2:6" ht="15">
      <c r="B100" s="13" t="s">
        <v>7</v>
      </c>
      <c r="C100" s="8">
        <f>$C$40+$C$42+$C$44</f>
        <v>1155</v>
      </c>
      <c r="D100" s="4"/>
      <c r="E100" s="17" t="s">
        <v>8</v>
      </c>
      <c r="F100" s="8">
        <f>$G$40+$G$42+$G$44+$G$48+$G$65</f>
        <v>980</v>
      </c>
    </row>
    <row r="101" spans="2:4" ht="15">
      <c r="B101" s="9"/>
      <c r="D101" s="4"/>
    </row>
    <row r="102" spans="2:6" ht="15">
      <c r="B102" s="14" t="s">
        <v>17</v>
      </c>
      <c r="C102" s="8">
        <f>$C$46+$C$48+$C$50+$C$52+$C$54</f>
        <v>1015</v>
      </c>
      <c r="D102" s="4"/>
      <c r="E102" s="16" t="s">
        <v>18</v>
      </c>
      <c r="F102" s="8">
        <f>$G$50+$G$52+$G$54+$G$56+$G$64</f>
        <v>1190</v>
      </c>
    </row>
    <row r="103" spans="2:4" ht="15">
      <c r="B103" s="5"/>
      <c r="D103" s="9"/>
    </row>
    <row r="104" ht="15">
      <c r="D104" s="4"/>
    </row>
    <row r="105" spans="3:6" ht="15">
      <c r="C105" s="8">
        <f>$C$100+$C$102</f>
        <v>2170</v>
      </c>
      <c r="D105" s="4"/>
      <c r="F105" s="8">
        <f>$F$100+$F$102</f>
        <v>2170</v>
      </c>
    </row>
    <row r="106" spans="1:4" ht="15">
      <c r="B106" s="5"/>
      <c r="D106" s="9"/>
    </row>
    <row r="119" spans="2:7" ht="15">
      <c r="B119" s="25" t="s">
        <v>100</v>
      </c>
      <c r="C119" s="26"/>
      <c r="G119" s="3" t="s">
        <v>99</v>
      </c>
    </row>
    <row r="120" ht="12.75">
      <c r="B120" s="5"/>
    </row>
    <row r="121" spans="4:6" ht="12.75">
      <c r="D121" s="5" t="s">
        <v>59</v>
      </c>
      <c r="E121" s="34" t="str">
        <f>$B$37</f>
        <v>BJ</v>
      </c>
      <c r="F121" s="34" t="str">
        <f>$C$37</f>
        <v>VJ</v>
      </c>
    </row>
    <row r="123" spans="2:6" ht="12.75">
      <c r="B123" s="11" t="s">
        <v>62</v>
      </c>
      <c r="D123" s="5" t="s">
        <v>63</v>
      </c>
      <c r="E123" s="24">
        <f>$F$90/$C$90</f>
        <v>0.8823529411764706</v>
      </c>
      <c r="F123" s="24">
        <f>$F$100/$C$100</f>
        <v>0.8484848484848485</v>
      </c>
    </row>
    <row r="124" spans="5:6" ht="12.75">
      <c r="E124" s="22"/>
      <c r="F124" s="22"/>
    </row>
    <row r="125" spans="2:6" ht="12.75">
      <c r="B125" s="11" t="s">
        <v>66</v>
      </c>
      <c r="D125" s="5" t="s">
        <v>67</v>
      </c>
      <c r="E125" s="24">
        <f>$F$90/$F$92</f>
        <v>0.8823529411764706</v>
      </c>
      <c r="F125" s="24">
        <f>$F$100/$F$102</f>
        <v>0.8235294117647058</v>
      </c>
    </row>
    <row r="126" spans="5:6" ht="12.75">
      <c r="E126" s="22"/>
      <c r="F126" s="22"/>
    </row>
    <row r="127" spans="2:6" ht="12.75">
      <c r="B127" s="11" t="s">
        <v>70</v>
      </c>
      <c r="D127" s="5" t="s">
        <v>71</v>
      </c>
      <c r="E127" s="24">
        <f>$C$90/$C$92</f>
        <v>1.1333333333333333</v>
      </c>
      <c r="F127" s="24">
        <f>$C$100/$C$102</f>
        <v>1.1379310344827587</v>
      </c>
    </row>
    <row r="128" spans="5:6" ht="12.75">
      <c r="E128" s="22"/>
      <c r="F128" s="22"/>
    </row>
    <row r="129" spans="2:6" ht="12.75">
      <c r="B129" s="11" t="s">
        <v>72</v>
      </c>
      <c r="E129" s="24">
        <f>$B$52/($F$54+$F$64+$F$68)</f>
        <v>0.19672131147540983</v>
      </c>
      <c r="F129" s="24">
        <f>$C$52/($G$54+$G$64+$G$68)</f>
        <v>0.16153846153846155</v>
      </c>
    </row>
    <row r="130" spans="5:6" ht="12.75">
      <c r="E130" s="22"/>
      <c r="F130" s="22"/>
    </row>
    <row r="131" spans="2:6" ht="12.75">
      <c r="B131" s="11" t="s">
        <v>73</v>
      </c>
      <c r="E131" s="24">
        <f>($B$48+$B$52+$B$50)/($F$54+$F$64+$F$68)</f>
        <v>0.8852459016393442</v>
      </c>
      <c r="F131" s="24">
        <f>($C$48+$C$52+$C$50)/($G$54+$G$64+$G$68)</f>
        <v>0.7461538461538462</v>
      </c>
    </row>
    <row r="132" spans="5:6" ht="12.75">
      <c r="E132" s="22"/>
      <c r="F132" s="22"/>
    </row>
    <row r="133" spans="2:6" ht="12.75">
      <c r="B133" s="11" t="s">
        <v>75</v>
      </c>
      <c r="E133" s="24">
        <f>$C$92/($F$54+$F$64+$F$68)</f>
        <v>1.721311475409836</v>
      </c>
      <c r="F133" s="24">
        <f>$C$102/($G$54+$G$64+$G$68)</f>
        <v>1.5615384615384615</v>
      </c>
    </row>
    <row r="135" ht="12.75">
      <c r="B135" s="5" t="s">
        <v>151</v>
      </c>
    </row>
    <row r="136" ht="12.75">
      <c r="B136" s="5" t="s">
        <v>152</v>
      </c>
    </row>
    <row r="137" ht="12.75">
      <c r="B137" s="5" t="s">
        <v>153</v>
      </c>
    </row>
    <row r="139" ht="12.75"/>
    <row r="148" spans="2:7" ht="15">
      <c r="B148" s="25" t="s">
        <v>101</v>
      </c>
      <c r="C148" s="26"/>
      <c r="D148" s="26"/>
      <c r="G148" s="3" t="s">
        <v>99</v>
      </c>
    </row>
    <row r="149" ht="12.75">
      <c r="B149" s="5"/>
    </row>
    <row r="150" spans="2:4" ht="12.75">
      <c r="B150" s="5" t="s">
        <v>9</v>
      </c>
      <c r="D150" t="s">
        <v>154</v>
      </c>
    </row>
    <row r="151" spans="2:4" ht="12.75">
      <c r="B151" s="5" t="s">
        <v>19</v>
      </c>
      <c r="D151" s="28">
        <v>3054</v>
      </c>
    </row>
    <row r="152" spans="2:4" ht="12.75">
      <c r="B152" s="5" t="s">
        <v>107</v>
      </c>
      <c r="D152" s="28">
        <v>145</v>
      </c>
    </row>
    <row r="153" spans="2:4" ht="12.75">
      <c r="B153" s="5" t="s">
        <v>13</v>
      </c>
      <c r="D153" s="28">
        <v>50</v>
      </c>
    </row>
    <row r="155" spans="2:7" ht="12.75">
      <c r="B155" s="25" t="s">
        <v>25</v>
      </c>
      <c r="C155" s="26"/>
      <c r="D155" s="26"/>
      <c r="G155" s="34" t="str">
        <f>$B$37</f>
        <v>BJ</v>
      </c>
    </row>
    <row r="156" ht="12.75">
      <c r="C156" s="5" t="s">
        <v>49</v>
      </c>
    </row>
    <row r="157" spans="3:8" ht="12.75">
      <c r="C157" s="5"/>
      <c r="F157" s="5" t="s">
        <v>29</v>
      </c>
      <c r="G157" s="10">
        <f>D152*100/AVERAGE(F90,F100)</f>
        <v>14.285714285714286</v>
      </c>
      <c r="H157" s="10" t="s">
        <v>30</v>
      </c>
    </row>
    <row r="158" spans="3:7" ht="12.75">
      <c r="C158" s="5" t="s">
        <v>32</v>
      </c>
      <c r="G158" s="10"/>
    </row>
    <row r="159" ht="12.75">
      <c r="G159" s="10"/>
    </row>
    <row r="160" spans="2:7" ht="12.75">
      <c r="B160" s="25" t="s">
        <v>36</v>
      </c>
      <c r="C160" s="26"/>
      <c r="D160" s="26"/>
      <c r="G160" s="10"/>
    </row>
    <row r="161" spans="3:7" ht="12.75">
      <c r="C161" s="5" t="s">
        <v>141</v>
      </c>
      <c r="G161" s="10"/>
    </row>
    <row r="162" spans="3:8" ht="12.75">
      <c r="C162" s="5"/>
      <c r="F162" s="5" t="s">
        <v>29</v>
      </c>
      <c r="G162" s="10">
        <f>(D152+D153)*100/AVERAGE(F90+F92,F100+F102)</f>
        <v>8.843537414965986</v>
      </c>
      <c r="H162" s="5" t="s">
        <v>30</v>
      </c>
    </row>
    <row r="163" spans="3:7" ht="12.75">
      <c r="C163" s="5" t="s">
        <v>42</v>
      </c>
      <c r="G163" s="10"/>
    </row>
    <row r="164" ht="12.75">
      <c r="G164" s="10"/>
    </row>
    <row r="165" spans="2:7" ht="12.75">
      <c r="B165" s="25" t="s">
        <v>46</v>
      </c>
      <c r="C165" s="26"/>
      <c r="D165" s="26"/>
      <c r="G165" s="10"/>
    </row>
    <row r="166" spans="3:7" ht="12.75">
      <c r="C166" s="5" t="s">
        <v>49</v>
      </c>
      <c r="G166" s="10"/>
    </row>
    <row r="167" spans="3:8" ht="12.75">
      <c r="C167" s="5"/>
      <c r="F167" s="5" t="s">
        <v>29</v>
      </c>
      <c r="G167" s="10">
        <f>D152*100/D151</f>
        <v>4.747871643745907</v>
      </c>
      <c r="H167" s="5" t="s">
        <v>30</v>
      </c>
    </row>
    <row r="168" spans="3:7" ht="12.75">
      <c r="C168" s="5" t="s">
        <v>19</v>
      </c>
      <c r="G168" s="10"/>
    </row>
    <row r="177" ht="15">
      <c r="G177" s="3" t="s">
        <v>99</v>
      </c>
    </row>
    <row r="179" spans="1:7" ht="12.75">
      <c r="A179" s="25" t="s">
        <v>3</v>
      </c>
      <c r="B179" s="26"/>
      <c r="C179" s="26"/>
      <c r="E179" s="25" t="s">
        <v>4</v>
      </c>
      <c r="F179" s="26"/>
      <c r="G179" s="26"/>
    </row>
    <row r="180" spans="1:7" ht="12.75">
      <c r="A180" s="30" t="s">
        <v>5</v>
      </c>
      <c r="B180" s="31"/>
      <c r="C180" s="31"/>
      <c r="E180" s="30" t="s">
        <v>106</v>
      </c>
      <c r="F180" s="31"/>
      <c r="G180" s="31"/>
    </row>
    <row r="181" spans="1:5" ht="12.75">
      <c r="A181" s="5" t="s">
        <v>10</v>
      </c>
      <c r="E181" s="5" t="s">
        <v>11</v>
      </c>
    </row>
    <row r="182" spans="1:7" ht="12.75">
      <c r="A182" s="5" t="s">
        <v>14</v>
      </c>
      <c r="E182" s="5" t="s">
        <v>15</v>
      </c>
      <c r="G182" s="8">
        <f>IF(F40&gt;G40,F40-G40,0)</f>
        <v>0</v>
      </c>
    </row>
    <row r="183" spans="1:7" ht="12.75">
      <c r="A183" s="5" t="s">
        <v>20</v>
      </c>
      <c r="C183" s="8">
        <f>IF(B40&gt;C40,+B40-C40,0)</f>
        <v>0</v>
      </c>
      <c r="E183" s="5" t="s">
        <v>21</v>
      </c>
      <c r="G183" s="8">
        <f>IF(F42&gt;G42,F42-G42,0)</f>
        <v>0</v>
      </c>
    </row>
    <row r="184" spans="1:5" ht="12.75">
      <c r="A184" s="5" t="s">
        <v>22</v>
      </c>
      <c r="C184" s="8">
        <f>IF(B42&gt;C42-B63,B42-C42+B63,0)</f>
        <v>170</v>
      </c>
      <c r="E184" s="5" t="s">
        <v>23</v>
      </c>
    </row>
    <row r="185" spans="1:7" ht="12.75">
      <c r="A185" s="5" t="s">
        <v>26</v>
      </c>
      <c r="C185" s="8">
        <f>IF(B44&gt;C44-B64,+B44-C44+B64,0)</f>
        <v>0</v>
      </c>
      <c r="E185" s="5" t="s">
        <v>103</v>
      </c>
      <c r="G185" s="8">
        <f>IF(F52&gt;G52,F52-G52,0)</f>
        <v>20</v>
      </c>
    </row>
    <row r="186" spans="1:7" ht="12.75">
      <c r="A186" s="5" t="s">
        <v>28</v>
      </c>
      <c r="E186" s="5" t="s">
        <v>104</v>
      </c>
      <c r="G186" s="8">
        <f>IF(F54&gt;G54,F54-G54,0)</f>
        <v>0</v>
      </c>
    </row>
    <row r="187" spans="1:5" ht="12.75">
      <c r="A187" s="5" t="s">
        <v>31</v>
      </c>
      <c r="C187" s="8">
        <f>IF(B46&gt;C46,+B46-C46,0)</f>
        <v>0</v>
      </c>
      <c r="E187" s="5" t="s">
        <v>157</v>
      </c>
    </row>
    <row r="188" spans="1:7" ht="12.75">
      <c r="A188" s="5"/>
      <c r="C188" s="8"/>
      <c r="E188" s="5" t="s">
        <v>50</v>
      </c>
      <c r="G188" s="8">
        <f>IF(F64&gt;G64,F64-G64,0)</f>
        <v>15</v>
      </c>
    </row>
    <row r="189" spans="1:7" ht="12.75">
      <c r="A189" s="5" t="s">
        <v>33</v>
      </c>
      <c r="C189" s="8">
        <f>IF(B48&gt;C48,+B48-C48,0)</f>
        <v>60</v>
      </c>
      <c r="E189" s="5" t="s">
        <v>144</v>
      </c>
      <c r="G189" s="8">
        <f>IF(F56&gt;G56,F56-G56,0)</f>
        <v>0</v>
      </c>
    </row>
    <row r="190" spans="1:7" ht="12.75">
      <c r="A190" s="5" t="s">
        <v>34</v>
      </c>
      <c r="C190" s="8">
        <f>IF(B50&gt;C50,+B50-C50,0)</f>
        <v>0</v>
      </c>
      <c r="E190" s="30" t="s">
        <v>35</v>
      </c>
      <c r="F190" s="31"/>
      <c r="G190" s="31"/>
    </row>
    <row r="191" spans="1:5" ht="12.75">
      <c r="A191" s="5" t="s">
        <v>37</v>
      </c>
      <c r="C191" s="8">
        <f>IF(B52&gt;C52,+B52-C52,0)</f>
        <v>15</v>
      </c>
      <c r="E191" s="5" t="s">
        <v>38</v>
      </c>
    </row>
    <row r="192" spans="1:7" ht="12.75">
      <c r="A192" s="5" t="s">
        <v>145</v>
      </c>
      <c r="C192" s="8">
        <f>IF(B54&gt;C54,+B54-C54,0)</f>
        <v>10</v>
      </c>
      <c r="E192" s="5" t="s">
        <v>39</v>
      </c>
      <c r="G192" s="8">
        <f>IF(F44&gt;G44,F44-G44,0)</f>
        <v>70</v>
      </c>
    </row>
    <row r="193" spans="1:7" ht="12.75">
      <c r="A193" s="5"/>
      <c r="C193" s="8"/>
      <c r="E193" s="5" t="s">
        <v>41</v>
      </c>
      <c r="G193" s="8">
        <f>IF(F65&gt;G65,F65-G65,0)</f>
        <v>0</v>
      </c>
    </row>
    <row r="194" spans="1:7" ht="12.75">
      <c r="A194" s="30" t="s">
        <v>40</v>
      </c>
      <c r="B194" s="31"/>
      <c r="C194" s="31"/>
      <c r="E194" s="5" t="s">
        <v>27</v>
      </c>
      <c r="G194" s="8">
        <f>IF(F50&gt;G50,F50-G50,0)</f>
        <v>40</v>
      </c>
    </row>
    <row r="195" spans="1:7" ht="12.75">
      <c r="A195" s="5" t="s">
        <v>43</v>
      </c>
      <c r="C195" s="8">
        <f>IF(F40&lt;G40,G40-F40,0)</f>
        <v>0</v>
      </c>
      <c r="E195" s="5" t="s">
        <v>147</v>
      </c>
      <c r="G195" s="8">
        <f>IF(F48&gt;G48,F48-G48,0)</f>
        <v>0</v>
      </c>
    </row>
    <row r="196" spans="1:5" ht="12.75">
      <c r="A196" s="5" t="s">
        <v>44</v>
      </c>
      <c r="C196" s="8">
        <f>IF(F42&lt;G42,G42-F42,0)</f>
        <v>0</v>
      </c>
      <c r="E196" s="5" t="s">
        <v>45</v>
      </c>
    </row>
    <row r="197" spans="1:5" ht="12.75">
      <c r="A197" s="5" t="s">
        <v>47</v>
      </c>
      <c r="C197" s="8">
        <f>IF(F44&lt;G44,G44-F44,0)</f>
        <v>0</v>
      </c>
      <c r="E197" s="5" t="s">
        <v>48</v>
      </c>
    </row>
    <row r="198" spans="1:5" ht="12.75">
      <c r="A198" s="5" t="s">
        <v>50</v>
      </c>
      <c r="C198" s="8">
        <f>IF(F46&lt;G46,G46-F46,0)</f>
        <v>0</v>
      </c>
      <c r="E198" s="5" t="s">
        <v>51</v>
      </c>
    </row>
    <row r="199" spans="1:7" ht="12.75">
      <c r="A199" s="5" t="s">
        <v>52</v>
      </c>
      <c r="C199" s="8">
        <f>IF(F50&lt;G50,G50-F50,0)</f>
        <v>0</v>
      </c>
      <c r="E199" s="5" t="s">
        <v>53</v>
      </c>
      <c r="G199" s="8">
        <f>B63</f>
        <v>100</v>
      </c>
    </row>
    <row r="200" spans="1:7" ht="12.75">
      <c r="A200" s="5" t="s">
        <v>54</v>
      </c>
      <c r="C200" s="8">
        <f>IF(F52&lt;G52,G52-F52,0)</f>
        <v>0</v>
      </c>
      <c r="E200" s="5" t="s">
        <v>55</v>
      </c>
      <c r="G200" s="8">
        <f>B64</f>
        <v>20</v>
      </c>
    </row>
    <row r="201" spans="1:5" ht="12.75">
      <c r="A201" s="5" t="s">
        <v>56</v>
      </c>
      <c r="C201" s="8">
        <f>IF(F54&lt;G54,G54-F54,0)</f>
        <v>65</v>
      </c>
      <c r="E201" s="5" t="s">
        <v>57</v>
      </c>
    </row>
    <row r="202" spans="1:5" ht="12.75">
      <c r="A202" s="5" t="s">
        <v>146</v>
      </c>
      <c r="C202" s="8">
        <f>IF(F56&lt;G56,G56-F56,0)</f>
        <v>10</v>
      </c>
      <c r="E202" s="5" t="s">
        <v>58</v>
      </c>
    </row>
    <row r="203" spans="1:7" ht="12.75">
      <c r="A203" s="5" t="s">
        <v>147</v>
      </c>
      <c r="C203" s="8">
        <f>IF(F48&lt;G48,G48-F48,0)</f>
        <v>0</v>
      </c>
      <c r="E203" s="5" t="s">
        <v>60</v>
      </c>
      <c r="G203" s="8">
        <f>IF(B42&lt;C42,C42-B42,0)</f>
        <v>0</v>
      </c>
    </row>
    <row r="204" spans="5:7" ht="12.75">
      <c r="E204" s="5" t="s">
        <v>61</v>
      </c>
      <c r="G204" s="8">
        <f>IF(B44&lt;C44-B64,(C44-B64)-B44,0)</f>
        <v>15</v>
      </c>
    </row>
    <row r="205" spans="5:7" ht="12.75">
      <c r="E205" s="5" t="s">
        <v>64</v>
      </c>
      <c r="G205" s="8">
        <f>IF(B46&lt;C46,C46-B46,0)</f>
        <v>30</v>
      </c>
    </row>
    <row r="206" spans="5:7" ht="12.75">
      <c r="E206" s="5" t="s">
        <v>65</v>
      </c>
      <c r="G206" s="8">
        <f>IF(B48&lt;C48,C48-B48,0)</f>
        <v>0</v>
      </c>
    </row>
    <row r="207" spans="5:7" ht="12.75">
      <c r="E207" s="5" t="s">
        <v>68</v>
      </c>
      <c r="G207" s="8">
        <f>IF(B50&lt;C50,C50-B50,0)</f>
        <v>20</v>
      </c>
    </row>
    <row r="208" spans="5:7" ht="12.75">
      <c r="E208" s="5" t="s">
        <v>69</v>
      </c>
      <c r="G208" s="8">
        <f>IF(B52&lt;C52,C52-B52,0)</f>
        <v>0</v>
      </c>
    </row>
    <row r="209" spans="5:7" ht="12.75">
      <c r="E209" s="5" t="s">
        <v>143</v>
      </c>
      <c r="G209" s="8">
        <f>IF(B54&lt;C54,+C54-B54,0)</f>
        <v>0</v>
      </c>
    </row>
    <row r="210" ht="12.75">
      <c r="A210" s="5"/>
    </row>
    <row r="211" spans="3:7" ht="12.75">
      <c r="C211" s="8">
        <f>SUM(C183:C203)</f>
        <v>330</v>
      </c>
      <c r="G211" s="8">
        <f>SUM(G180:G209)</f>
        <v>330</v>
      </c>
    </row>
    <row r="222" spans="2:7" ht="18">
      <c r="B222" s="20" t="s">
        <v>125</v>
      </c>
      <c r="G222" s="3" t="s">
        <v>99</v>
      </c>
    </row>
    <row r="224" spans="2:7" ht="12.75">
      <c r="B224" t="s">
        <v>84</v>
      </c>
      <c r="G224">
        <f>F46</f>
        <v>75</v>
      </c>
    </row>
    <row r="225" spans="2:7" ht="12.75">
      <c r="B225" s="21" t="s">
        <v>126</v>
      </c>
      <c r="G225">
        <f>IF(F44&gt;G44,F44-G44,0)</f>
        <v>70</v>
      </c>
    </row>
    <row r="226" spans="2:7" ht="12.75">
      <c r="B226" s="21" t="s">
        <v>127</v>
      </c>
      <c r="G226">
        <f>IF(F44&lt;G44,F44-G44,0)</f>
        <v>0</v>
      </c>
    </row>
    <row r="227" spans="2:7" ht="12.75">
      <c r="B227" s="21" t="s">
        <v>128</v>
      </c>
      <c r="G227">
        <f>IF(F69&gt;G69,F69-G69,0)</f>
        <v>30</v>
      </c>
    </row>
    <row r="228" spans="2:7" ht="12.75">
      <c r="B228" s="21" t="s">
        <v>129</v>
      </c>
      <c r="G228">
        <f>IF(F69&lt;G69,F69-G69,0)</f>
        <v>0</v>
      </c>
    </row>
    <row r="229" spans="2:7" ht="12.75">
      <c r="B229" s="21" t="s">
        <v>130</v>
      </c>
      <c r="G229">
        <f>B63</f>
        <v>100</v>
      </c>
    </row>
    <row r="230" spans="2:7" ht="12.75">
      <c r="B230" t="s">
        <v>131</v>
      </c>
      <c r="G230" t="s">
        <v>132</v>
      </c>
    </row>
    <row r="232" spans="2:7" ht="12.75">
      <c r="B232" s="23" t="s">
        <v>125</v>
      </c>
      <c r="G232">
        <f>SUM(G224:G229)</f>
        <v>275</v>
      </c>
    </row>
    <row r="237" ht="12.75">
      <c r="E237" t="s">
        <v>134</v>
      </c>
    </row>
    <row r="238" spans="2:8" ht="12.75">
      <c r="B238" s="23" t="s">
        <v>133</v>
      </c>
      <c r="D238" s="21" t="s">
        <v>29</v>
      </c>
      <c r="E238" t="s">
        <v>135</v>
      </c>
      <c r="F238" t="s">
        <v>138</v>
      </c>
      <c r="G238" s="22">
        <f>G232*100/(F92-B52)</f>
        <v>25.700934579439252</v>
      </c>
      <c r="H238" t="s">
        <v>30</v>
      </c>
    </row>
    <row r="240" ht="12.75">
      <c r="E240" t="s">
        <v>136</v>
      </c>
    </row>
    <row r="242" ht="12.75">
      <c r="B242" t="s">
        <v>137</v>
      </c>
    </row>
  </sheetData>
  <hyperlinks>
    <hyperlink ref="C10" location="Programm!A60" display="Bilanz"/>
    <hyperlink ref="C11" location="A106" display="A106"/>
    <hyperlink ref="H35" location="A1" display="A1"/>
    <hyperlink ref="C12" location="A139" display="A139"/>
    <hyperlink ref="G119" location="A1" display="A1"/>
    <hyperlink ref="G148" location="A1" display="A1"/>
    <hyperlink ref="C13" location="Programm!A173" display="Rentabilitätskennziffern"/>
    <hyperlink ref="G177" location="A1" display="A1"/>
    <hyperlink ref="C14" location="Programm!A210" display="Bewegungsbilanz"/>
    <hyperlink ref="G88" location="A1" display="A1"/>
    <hyperlink ref="C15" location="Programm!A244" display="Cash-flow"/>
    <hyperlink ref="G222" location="A1" display="A1"/>
  </hyperlinks>
  <printOptions/>
  <pageMargins left="0.6" right="0.42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30" sqref="A30"/>
    </sheetView>
  </sheetViews>
  <sheetFormatPr defaultColWidth="11.421875" defaultRowHeight="12.75"/>
  <sheetData>
    <row r="2" spans="1:3" ht="20.25">
      <c r="A2" s="19" t="s">
        <v>108</v>
      </c>
      <c r="B2" s="19"/>
      <c r="C2" s="19"/>
    </row>
    <row r="5" ht="12.75">
      <c r="A5" t="s">
        <v>109</v>
      </c>
    </row>
    <row r="6" ht="12.75">
      <c r="A6" t="s">
        <v>110</v>
      </c>
    </row>
    <row r="8" ht="12.75">
      <c r="A8" t="s">
        <v>111</v>
      </c>
    </row>
    <row r="9" ht="12.75">
      <c r="A9" t="s">
        <v>112</v>
      </c>
    </row>
    <row r="10" ht="12.75">
      <c r="A10" t="s">
        <v>149</v>
      </c>
    </row>
    <row r="12" ht="12.75">
      <c r="A12" t="s">
        <v>113</v>
      </c>
    </row>
    <row r="13" ht="12.75">
      <c r="A13" t="s">
        <v>114</v>
      </c>
    </row>
    <row r="15" ht="12.75">
      <c r="A15" t="s">
        <v>115</v>
      </c>
    </row>
    <row r="16" ht="12.75">
      <c r="A16" t="s">
        <v>156</v>
      </c>
    </row>
    <row r="18" ht="12.75">
      <c r="A18" t="s">
        <v>116</v>
      </c>
    </row>
    <row r="19" ht="12.75">
      <c r="A19" t="s">
        <v>117</v>
      </c>
    </row>
    <row r="21" ht="12.75">
      <c r="A21" t="s">
        <v>118</v>
      </c>
    </row>
    <row r="22" ht="12.75">
      <c r="A22" t="s">
        <v>119</v>
      </c>
    </row>
    <row r="24" ht="12.75">
      <c r="A24" t="s">
        <v>120</v>
      </c>
    </row>
    <row r="25" ht="12.75">
      <c r="A25" t="s">
        <v>121</v>
      </c>
    </row>
    <row r="26" ht="12.75">
      <c r="A26" t="s">
        <v>122</v>
      </c>
    </row>
    <row r="27" ht="12.75">
      <c r="A27" t="s">
        <v>123</v>
      </c>
    </row>
    <row r="28" ht="12.75">
      <c r="A28" t="s">
        <v>150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AKG</dc:creator>
  <cp:keywords/>
  <dc:description/>
  <cp:lastModifiedBy>Weber</cp:lastModifiedBy>
  <cp:lastPrinted>2000-03-18T19:06:05Z</cp:lastPrinted>
  <dcterms:created xsi:type="dcterms:W3CDTF">1999-08-08T16:33:56Z</dcterms:created>
  <dcterms:modified xsi:type="dcterms:W3CDTF">2006-12-02T16:47:36Z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